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105" windowWidth="9570" windowHeight="11520"/>
  </bookViews>
  <sheets>
    <sheet name="Feuil1" sheetId="1" r:id="rId1"/>
    <sheet name="Feuil2" sheetId="2" r:id="rId2"/>
    <sheet name="Feuil3" sheetId="3" r:id="rId3"/>
  </sheets>
  <definedNames>
    <definedName name="cent_max_AV">Feuil1!$B$3</definedName>
    <definedName name="cma">Feuil1!$B$5</definedName>
    <definedName name="Mmax_pilote">Feuil1!$B$6</definedName>
    <definedName name="Mvmax">Feuil1!$B$2</definedName>
    <definedName name="_xlnm.Print_Area" localSheetId="0">Feuil1!$A:$E</definedName>
  </definedNames>
  <calcPr calcId="145621"/>
</workbook>
</file>

<file path=xl/calcChain.xml><?xml version="1.0" encoding="utf-8"?>
<calcChain xmlns="http://schemas.openxmlformats.org/spreadsheetml/2006/main">
  <c r="B27" i="1" l="1"/>
  <c r="E4" i="1"/>
  <c r="D27" i="1" l="1"/>
  <c r="E27" i="1" s="1"/>
  <c r="B38" i="1"/>
  <c r="C38" i="1"/>
  <c r="B39" i="1"/>
  <c r="B40" i="1"/>
  <c r="C42" i="1"/>
  <c r="B43" i="1"/>
  <c r="B44" i="1"/>
  <c r="C44" i="1"/>
  <c r="E17" i="1"/>
  <c r="E16" i="1"/>
  <c r="E15" i="1"/>
  <c r="E26" i="1"/>
  <c r="E28" i="1"/>
  <c r="E25" i="1"/>
  <c r="E24" i="1"/>
  <c r="E18" i="1" l="1"/>
  <c r="C23" i="1" s="1"/>
  <c r="D20" i="1"/>
  <c r="D23" i="1" s="1"/>
  <c r="E23" i="1" l="1"/>
  <c r="E29" i="1" s="1"/>
  <c r="C29" i="1"/>
  <c r="D29" i="1" l="1"/>
  <c r="D31" i="1" s="1"/>
</calcChain>
</file>

<file path=xl/sharedStrings.xml><?xml version="1.0" encoding="utf-8"?>
<sst xmlns="http://schemas.openxmlformats.org/spreadsheetml/2006/main" count="108" uniqueCount="99">
  <si>
    <t>FEUILLE DE PESEE</t>
  </si>
  <si>
    <t>Immatriculation :</t>
  </si>
  <si>
    <t>RESULTATS DES MESURES</t>
  </si>
  <si>
    <t>d :</t>
  </si>
  <si>
    <t>D :</t>
  </si>
  <si>
    <t>Roue gauche :</t>
  </si>
  <si>
    <t>Roue droite :</t>
  </si>
  <si>
    <t>Roue avant : ('m')</t>
  </si>
  <si>
    <t>Distances (en m) :</t>
  </si>
  <si>
    <t>Masse totale ('M') :</t>
  </si>
  <si>
    <t xml:space="preserve">Centrage sans lest : </t>
  </si>
  <si>
    <t>X = d - [ ( m x D ) / M ] =</t>
  </si>
  <si>
    <t>masse</t>
  </si>
  <si>
    <t>Bras levier</t>
  </si>
  <si>
    <t>moment</t>
  </si>
  <si>
    <t>Avion lesté :</t>
  </si>
  <si>
    <t>Avion vide :</t>
  </si>
  <si>
    <t>Centrage obtenu avec lest :</t>
  </si>
  <si>
    <t>Centrage en % de la CMA :</t>
  </si>
  <si>
    <t>Pilote et copilote :</t>
  </si>
  <si>
    <t>Bagages :</t>
  </si>
  <si>
    <t>Passager arrière :</t>
  </si>
  <si>
    <t>Designation</t>
  </si>
  <si>
    <t>Marque</t>
  </si>
  <si>
    <t>Type</t>
  </si>
  <si>
    <t>N° série</t>
  </si>
  <si>
    <t>En place ?</t>
  </si>
  <si>
    <t>Anémomètre</t>
  </si>
  <si>
    <t>Altimètre</t>
  </si>
  <si>
    <t>Variomètre</t>
  </si>
  <si>
    <t>Compas</t>
  </si>
  <si>
    <t>Horizon</t>
  </si>
  <si>
    <t>Montre</t>
  </si>
  <si>
    <t>Transpondeur</t>
  </si>
  <si>
    <t>Alticodeur</t>
  </si>
  <si>
    <t>Boite de mélange ou intercom</t>
  </si>
  <si>
    <t>Indicateur VOR</t>
  </si>
  <si>
    <t>Indicateur GPS</t>
  </si>
  <si>
    <t>Batterie</t>
  </si>
  <si>
    <t>Hélice</t>
  </si>
  <si>
    <t>Divers</t>
  </si>
  <si>
    <t>Harnais</t>
  </si>
  <si>
    <t>Casques, micros</t>
  </si>
  <si>
    <t>Bille, bille aiguille</t>
  </si>
  <si>
    <t>Directionnel</t>
  </si>
  <si>
    <t>SCROTH</t>
  </si>
  <si>
    <t>SL10</t>
  </si>
  <si>
    <t>AIR SPEED</t>
  </si>
  <si>
    <t>WINTER</t>
  </si>
  <si>
    <t>AIRPATH</t>
  </si>
  <si>
    <t>SIGMA TEK</t>
  </si>
  <si>
    <t>5000 M 1</t>
  </si>
  <si>
    <t>4000 B 30</t>
  </si>
  <si>
    <t>VHF - VOR</t>
  </si>
  <si>
    <t>GARMIN</t>
  </si>
  <si>
    <t>SL30</t>
  </si>
  <si>
    <t>GPS</t>
  </si>
  <si>
    <t>BECKER</t>
  </si>
  <si>
    <t>EVRA</t>
  </si>
  <si>
    <r>
      <t>Mise à niveau :</t>
    </r>
    <r>
      <rPr>
        <sz val="10"/>
        <rFont val="Calibri"/>
        <family val="2"/>
      </rPr>
      <t xml:space="preserve"> inclinaison à piquer de 6,25° mesurée sur le rail de verrière</t>
    </r>
  </si>
  <si>
    <r>
      <t>Référence :</t>
    </r>
    <r>
      <rPr>
        <sz val="10"/>
        <rFont val="Calibri"/>
        <family val="2"/>
      </rPr>
      <t xml:space="preserve"> plan vertical perpendiculaire à l'axe de symétrie de l'avion et passant par le bord d'attaque de l'aile à 1,96 m de l'axe de symétrie de l'avion.</t>
    </r>
  </si>
  <si>
    <r>
      <t>Corde Moyenne Aérodynamique :</t>
    </r>
    <r>
      <rPr>
        <sz val="10"/>
        <rFont val="Calibri"/>
        <family val="2"/>
      </rPr>
      <t xml:space="preserve"> située à 1,96 m de l'axe de symétrie de l'avion, elle mesure 1,105 m.</t>
    </r>
  </si>
  <si>
    <t>APM30</t>
  </si>
  <si>
    <t>Numéro de série :</t>
  </si>
  <si>
    <t>Visa :</t>
  </si>
  <si>
    <t>Date :</t>
  </si>
  <si>
    <t>Masse lue</t>
  </si>
  <si>
    <t>Tare</t>
  </si>
  <si>
    <t>Masse nette</t>
  </si>
  <si>
    <t>Masses à vide (en kg) :</t>
  </si>
  <si>
    <t>Masse maximale autorisée : 736 kg</t>
  </si>
  <si>
    <t>INVENTAIRE DES EQUIPEMENTS APM30 n° 33 Immatriculation : F-HFRM</t>
  </si>
  <si>
    <t>13/11</t>
  </si>
  <si>
    <t>EA5171</t>
  </si>
  <si>
    <t>T 34072</t>
  </si>
  <si>
    <t>M.C.I.</t>
  </si>
  <si>
    <t>5934 PM3 A84</t>
  </si>
  <si>
    <t>5 VM 5162</t>
  </si>
  <si>
    <t>C2400 L4T</t>
  </si>
  <si>
    <t>AA 2478</t>
  </si>
  <si>
    <t>MCI</t>
  </si>
  <si>
    <t>1394T100</t>
  </si>
  <si>
    <t>C13 10317</t>
  </si>
  <si>
    <t>T 102716 G</t>
  </si>
  <si>
    <t>T 79022 Q</t>
  </si>
  <si>
    <t>STROTEK</t>
  </si>
  <si>
    <t>AT 420 100</t>
  </si>
  <si>
    <t>GNS 430</t>
  </si>
  <si>
    <t>BXP64 01 2</t>
  </si>
  <si>
    <t>BE 6400</t>
  </si>
  <si>
    <t>GMA 340</t>
  </si>
  <si>
    <t>GI 106 A</t>
  </si>
  <si>
    <t>F 08 10441</t>
  </si>
  <si>
    <t>SENNHEISER</t>
  </si>
  <si>
    <t>SANS</t>
  </si>
  <si>
    <t>YUASA</t>
  </si>
  <si>
    <t>12V</t>
  </si>
  <si>
    <t>164/152/116</t>
  </si>
  <si>
    <t>F-HFRM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</si>
</sst>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F_-;\-* #,##0.00\ _F_-;_-* &quot;-&quot;??\ _F_-;_-@_-"/>
    <numFmt numFmtId="165" formatCode="0.00000"/>
    <numFmt numFmtId="166" formatCode="0.000"/>
    <numFmt numFmtId="167" formatCode="_-* #,##0\ _F_-;\-* #,##0\ _F_-;_-* &quot;-&quot;??\ _F_-;_-@_-"/>
    <numFmt numFmtId="168" formatCode="_-* #,##0.0000\ _F_-;\-* #,##0.0000\ _F_-;_-* &quot;-&quot;??\ _F_-;_-@_-"/>
    <numFmt numFmtId="169" formatCode="0.0%"/>
    <numFmt numFmtId="170" formatCode="_-* #,##0\ _€_-;\-* #,##0\ _€_-;_-* &quot;-&quot;??\ _€_-;_-@_-"/>
    <numFmt numFmtId="171" formatCode="0.0"/>
    <numFmt numFmtId="173" formatCode="&quot;Essence (&quot;0&quot; L)&quot;"/>
  </numFmts>
  <fonts count="12" x14ac:knownFonts="1">
    <font>
      <sz val="10"/>
      <name val="Arial"/>
    </font>
    <font>
      <sz val="10"/>
      <name val="Arial"/>
    </font>
    <font>
      <sz val="10"/>
      <name val="Calibri"/>
      <family val="2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14" fontId="3" fillId="0" borderId="4" xfId="0" applyNumberFormat="1" applyFont="1" applyBorder="1" applyAlignment="1" applyProtection="1">
      <alignment horizontal="left" vertical="center"/>
      <protection locked="0"/>
    </xf>
    <xf numFmtId="166" fontId="3" fillId="3" borderId="5" xfId="0" applyNumberFormat="1" applyFont="1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71" fontId="3" fillId="3" borderId="5" xfId="0" applyNumberFormat="1" applyFont="1" applyFill="1" applyBorder="1" applyAlignment="1" applyProtection="1">
      <alignment vertical="center"/>
      <protection locked="0"/>
    </xf>
    <xf numFmtId="171" fontId="3" fillId="0" borderId="6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/>
    </xf>
    <xf numFmtId="0" fontId="3" fillId="2" borderId="14" xfId="0" applyFont="1" applyFill="1" applyBorder="1" applyAlignment="1" applyProtection="1">
      <alignment horizontal="center" vertical="center"/>
    </xf>
    <xf numFmtId="168" fontId="3" fillId="0" borderId="0" xfId="1" applyNumberFormat="1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6" fontId="5" fillId="2" borderId="0" xfId="0" applyNumberFormat="1" applyFont="1" applyFill="1" applyBorder="1" applyAlignment="1" applyProtection="1">
      <alignment horizontal="center" vertical="center"/>
    </xf>
    <xf numFmtId="169" fontId="3" fillId="0" borderId="0" xfId="2" applyNumberFormat="1" applyFont="1" applyAlignment="1" applyProtection="1">
      <alignment vertical="center"/>
    </xf>
    <xf numFmtId="171" fontId="3" fillId="0" borderId="5" xfId="0" applyNumberFormat="1" applyFont="1" applyBorder="1" applyAlignment="1" applyProtection="1">
      <alignment vertical="center"/>
    </xf>
    <xf numFmtId="166" fontId="3" fillId="0" borderId="5" xfId="0" applyNumberFormat="1" applyFont="1" applyBorder="1" applyAlignment="1" applyProtection="1">
      <alignment vertical="center"/>
    </xf>
    <xf numFmtId="166" fontId="3" fillId="0" borderId="5" xfId="0" applyNumberFormat="1" applyFont="1" applyFill="1" applyBorder="1" applyAlignment="1" applyProtection="1">
      <alignment vertical="center"/>
    </xf>
    <xf numFmtId="10" fontId="6" fillId="2" borderId="17" xfId="2" applyNumberFormat="1" applyFont="1" applyFill="1" applyBorder="1" applyAlignment="1" applyProtection="1">
      <alignment vertical="center"/>
    </xf>
    <xf numFmtId="167" fontId="3" fillId="0" borderId="0" xfId="1" applyNumberFormat="1" applyFont="1" applyBorder="1" applyAlignment="1" applyProtection="1">
      <alignment vertical="center"/>
    </xf>
    <xf numFmtId="170" fontId="3" fillId="0" borderId="0" xfId="1" applyNumberFormat="1" applyFont="1" applyAlignment="1" applyProtection="1">
      <alignment vertical="center"/>
    </xf>
    <xf numFmtId="169" fontId="3" fillId="0" borderId="0" xfId="0" applyNumberFormat="1" applyFont="1" applyAlignment="1" applyProtection="1">
      <alignment vertical="center"/>
    </xf>
    <xf numFmtId="169" fontId="7" fillId="2" borderId="0" xfId="2" applyNumberFormat="1" applyFont="1" applyFill="1" applyAlignment="1" applyProtection="1">
      <alignment vertical="center"/>
    </xf>
    <xf numFmtId="170" fontId="3" fillId="2" borderId="0" xfId="0" applyNumberFormat="1" applyFont="1" applyFill="1" applyAlignment="1" applyProtection="1">
      <alignment vertical="center"/>
    </xf>
    <xf numFmtId="169" fontId="3" fillId="2" borderId="0" xfId="2" applyNumberFormat="1" applyFont="1" applyFill="1" applyAlignment="1" applyProtection="1">
      <alignment vertical="center"/>
    </xf>
    <xf numFmtId="170" fontId="3" fillId="2" borderId="0" xfId="1" applyNumberFormat="1" applyFont="1" applyFill="1" applyAlignment="1" applyProtection="1">
      <alignment vertical="center"/>
    </xf>
    <xf numFmtId="0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167" fontId="3" fillId="0" borderId="0" xfId="1" applyNumberFormat="1" applyFont="1" applyFill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vertical="center"/>
    </xf>
    <xf numFmtId="165" fontId="3" fillId="0" borderId="9" xfId="0" applyNumberFormat="1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 wrapText="1"/>
      <protection locked="0"/>
    </xf>
    <xf numFmtId="3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quotePrefix="1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right" vertical="center"/>
    </xf>
    <xf numFmtId="0" fontId="3" fillId="2" borderId="33" xfId="0" applyFont="1" applyFill="1" applyBorder="1" applyAlignment="1" applyProtection="1">
      <alignment horizontal="right" vertical="center"/>
    </xf>
    <xf numFmtId="173" fontId="3" fillId="0" borderId="5" xfId="0" applyNumberFormat="1" applyFont="1" applyBorder="1" applyAlignment="1" applyProtection="1">
      <alignment horizontal="right" vertical="center"/>
    </xf>
    <xf numFmtId="1" fontId="3" fillId="0" borderId="5" xfId="0" applyNumberFormat="1" applyFont="1" applyBorder="1" applyAlignment="1" applyProtection="1">
      <alignment vertical="center"/>
    </xf>
    <xf numFmtId="1" fontId="3" fillId="3" borderId="5" xfId="0" applyNumberFormat="1" applyFont="1" applyFill="1" applyBorder="1" applyAlignment="1" applyProtection="1">
      <alignment vertical="center"/>
      <protection locked="0"/>
    </xf>
    <xf numFmtId="1" fontId="3" fillId="0" borderId="6" xfId="0" applyNumberFormat="1" applyFont="1" applyBorder="1" applyAlignment="1" applyProtection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07665480171146E-2"/>
          <c:y val="3.6015398075240596E-2"/>
          <c:w val="0.86431252846480067"/>
          <c:h val="0.87486624627397247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7"/>
          </c:marker>
          <c:dLbls>
            <c:dLbl>
              <c:idx val="4"/>
              <c:delete val="1"/>
            </c:dLbl>
            <c:dLbl>
              <c:idx val="5"/>
              <c:delete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Feuil1!$C$38:$C$44</c:f>
              <c:numCache>
                <c:formatCode>0.0%</c:formatCode>
                <c:ptCount val="7"/>
                <c:pt idx="0">
                  <c:v>0.15</c:v>
                </c:pt>
                <c:pt idx="1">
                  <c:v>0.16686762675374842</c:v>
                </c:pt>
                <c:pt idx="2">
                  <c:v>0.19018483419021645</c:v>
                </c:pt>
                <c:pt idx="3">
                  <c:v>0.26500000000000001</c:v>
                </c:pt>
                <c:pt idx="4">
                  <c:v>0.26500000000000001</c:v>
                </c:pt>
                <c:pt idx="5">
                  <c:v>0.15</c:v>
                </c:pt>
                <c:pt idx="6">
                  <c:v>0.15</c:v>
                </c:pt>
              </c:numCache>
            </c:numRef>
          </c:xVal>
          <c:yVal>
            <c:numRef>
              <c:f>Feuil1!$B$38:$B$44</c:f>
              <c:numCache>
                <c:formatCode>_-* #,##0\ _€_-;\-* #,##0\ _€_-;_-* "-"??\ _€_-;_-@_-</c:formatCode>
                <c:ptCount val="7"/>
                <c:pt idx="0">
                  <c:v>502.36</c:v>
                </c:pt>
                <c:pt idx="1">
                  <c:v>695.36</c:v>
                </c:pt>
                <c:pt idx="2">
                  <c:v>736</c:v>
                </c:pt>
                <c:pt idx="3">
                  <c:v>736</c:v>
                </c:pt>
                <c:pt idx="4">
                  <c:v>430</c:v>
                </c:pt>
                <c:pt idx="5">
                  <c:v>430</c:v>
                </c:pt>
                <c:pt idx="6">
                  <c:v>502.36</c:v>
                </c:pt>
              </c:numCache>
            </c:numRef>
          </c:yVal>
          <c:smooth val="0"/>
        </c:ser>
        <c:ser>
          <c:idx val="1"/>
          <c:order val="1"/>
          <c:xVal>
            <c:numRef>
              <c:f>Feuil1!$D$31</c:f>
              <c:numCache>
                <c:formatCode>0.00%</c:formatCode>
                <c:ptCount val="1"/>
                <c:pt idx="0">
                  <c:v>0.26401651461881798</c:v>
                </c:pt>
              </c:numCache>
            </c:numRef>
          </c:xVal>
          <c:yVal>
            <c:numRef>
              <c:f>Feuil1!$C$29</c:f>
              <c:numCache>
                <c:formatCode>0</c:formatCode>
                <c:ptCount val="1"/>
                <c:pt idx="0">
                  <c:v>735.4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54656"/>
        <c:axId val="139656192"/>
      </c:scatterChart>
      <c:valAx>
        <c:axId val="139654656"/>
        <c:scaling>
          <c:orientation val="minMax"/>
          <c:max val="0.27"/>
          <c:min val="0.14000000000000001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9656192"/>
        <c:crosses val="autoZero"/>
        <c:crossBetween val="midCat"/>
      </c:valAx>
      <c:valAx>
        <c:axId val="139656192"/>
        <c:scaling>
          <c:orientation val="minMax"/>
          <c:max val="750"/>
          <c:min val="400"/>
        </c:scaling>
        <c:delete val="0"/>
        <c:axPos val="l"/>
        <c:numFmt formatCode="_-* #,##0\ _€_-;\-* #,##0\ _€_-;_-* &quot;-&quot;??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96546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402292</xdr:colOff>
      <xdr:row>4</xdr:row>
      <xdr:rowOff>37539</xdr:rowOff>
    </xdr:from>
    <xdr:to>
      <xdr:col>4</xdr:col>
      <xdr:colOff>179295</xdr:colOff>
      <xdr:row>6</xdr:row>
      <xdr:rowOff>459441</xdr:rowOff>
    </xdr:to>
    <xdr:pic>
      <xdr:nvPicPr>
        <xdr:cNvPr id="1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4674" y="978833"/>
          <a:ext cx="2600886" cy="155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31</xdr:row>
      <xdr:rowOff>47625</xdr:rowOff>
    </xdr:from>
    <xdr:to>
      <xdr:col>4</xdr:col>
      <xdr:colOff>885825</xdr:colOff>
      <xdr:row>55</xdr:row>
      <xdr:rowOff>114300</xdr:rowOff>
    </xdr:to>
    <xdr:graphicFrame macro="">
      <xdr:nvGraphicFramePr>
        <xdr:cNvPr id="114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0.08655</cdr:x>
      <cdr:y>0.00667</cdr:y>
    </cdr:from>
    <cdr:to>
      <cdr:x>0.13828</cdr:x>
      <cdr:y>0.42333</cdr:y>
    </cdr:to>
    <cdr:sp macro="" textlink="">
      <cdr:nvSpPr>
        <cdr:cNvPr id="2" name="ZoneTexte 1"/>
        <cdr:cNvSpPr txBox="1"/>
      </cdr:nvSpPr>
      <cdr:spPr>
        <a:xfrm xmlns:a="http://schemas.openxmlformats.org/drawingml/2006/main" rot="16200000">
          <a:off x="30006" y="470505"/>
          <a:ext cx="1190626" cy="287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Masse avion (kg)</a:t>
          </a:r>
        </a:p>
      </cdr:txBody>
    </cdr:sp>
  </cdr:relSizeAnchor>
  <cdr:relSizeAnchor xmlns:cdr="http://schemas.openxmlformats.org/drawingml/2006/chartDrawing">
    <cdr:from>
      <cdr:x>0.7375</cdr:x>
      <cdr:y>0.83392</cdr:y>
    </cdr:from>
    <cdr:to>
      <cdr:x>1</cdr:x>
      <cdr:y>0.93462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100569" y="2400895"/>
          <a:ext cx="1459524" cy="289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Centrage (%cma)</a:t>
          </a:r>
        </a:p>
      </cdr:txBody>
    </cdr:sp>
  </cdr:relSizeAnchor>
  <cdr:relSizeAnchor xmlns:cdr="http://schemas.openxmlformats.org/drawingml/2006/chartDrawing">
    <cdr:from>
      <cdr:x>0.17166</cdr:x>
      <cdr:y>0.62245</cdr:y>
    </cdr:from>
    <cdr:to>
      <cdr:x>0.21445</cdr:x>
      <cdr:y>0.72315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954421" y="1743437"/>
          <a:ext cx="237903" cy="2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A</a:t>
          </a:r>
        </a:p>
      </cdr:txBody>
    </cdr:sp>
  </cdr:relSizeAnchor>
  <cdr:relSizeAnchor xmlns:cdr="http://schemas.openxmlformats.org/drawingml/2006/chartDrawing">
    <cdr:from>
      <cdr:x>0.26867</cdr:x>
      <cdr:y>0.17199</cdr:y>
    </cdr:from>
    <cdr:to>
      <cdr:x>0.31829</cdr:x>
      <cdr:y>0.26516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495451" y="498113"/>
          <a:ext cx="276200" cy="26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B</a:t>
          </a:r>
        </a:p>
      </cdr:txBody>
    </cdr:sp>
  </cdr:relSizeAnchor>
  <cdr:relSizeAnchor xmlns:cdr="http://schemas.openxmlformats.org/drawingml/2006/chartDrawing">
    <cdr:from>
      <cdr:x>0.42046</cdr:x>
      <cdr:y>0.06417</cdr:y>
    </cdr:from>
    <cdr:to>
      <cdr:x>0.4794</cdr:x>
      <cdr:y>0.15603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2340289" y="185854"/>
          <a:ext cx="328104" cy="266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C</a:t>
          </a:r>
        </a:p>
      </cdr:txBody>
    </cdr:sp>
  </cdr:relSizeAnchor>
  <cdr:relSizeAnchor xmlns:cdr="http://schemas.openxmlformats.org/drawingml/2006/chartDrawing">
    <cdr:from>
      <cdr:x>0.84774</cdr:x>
      <cdr:y>0.06835</cdr:y>
    </cdr:from>
    <cdr:to>
      <cdr:x>0.91714</cdr:x>
      <cdr:y>0.16347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4718583" y="197944"/>
          <a:ext cx="386322" cy="275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D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zoomScale="85" zoomScaleNormal="85" workbookViewId="0">
      <selection activeCell="B85" sqref="B85"/>
    </sheetView>
  </sheetViews>
  <sheetFormatPr baseColWidth="10" defaultRowHeight="12.75" x14ac:dyDescent="0.2"/>
  <cols>
    <col min="1" max="1" width="33.7109375" style="13" bestFit="1" customWidth="1"/>
    <col min="2" max="2" width="16.42578125" style="13" customWidth="1"/>
    <col min="3" max="3" width="11" style="13" customWidth="1"/>
    <col min="4" max="4" width="15" style="13" customWidth="1"/>
    <col min="5" max="5" width="11" style="13" bestFit="1" customWidth="1"/>
    <col min="6" max="16384" width="11.42578125" style="13"/>
  </cols>
  <sheetData>
    <row r="1" spans="1:18" ht="24" thickBot="1" x14ac:dyDescent="0.25">
      <c r="A1" s="80" t="s">
        <v>0</v>
      </c>
      <c r="B1" s="81"/>
      <c r="C1" s="81"/>
      <c r="D1" s="81"/>
      <c r="E1" s="82"/>
    </row>
    <row r="2" spans="1:18" ht="21.75" thickBot="1" x14ac:dyDescent="0.25">
      <c r="A2" s="83" t="s">
        <v>62</v>
      </c>
      <c r="B2" s="81"/>
      <c r="C2" s="81"/>
      <c r="D2" s="81"/>
      <c r="E2" s="82"/>
    </row>
    <row r="3" spans="1:18" ht="12.75" customHeight="1" x14ac:dyDescent="0.2">
      <c r="A3" s="1" t="s">
        <v>63</v>
      </c>
      <c r="B3" s="2">
        <v>33</v>
      </c>
      <c r="C3" s="78"/>
      <c r="D3" s="1" t="s">
        <v>1</v>
      </c>
      <c r="E3" s="2" t="s">
        <v>98</v>
      </c>
    </row>
    <row r="4" spans="1:18" ht="15.75" customHeight="1" thickBot="1" x14ac:dyDescent="0.25">
      <c r="A4" s="3" t="s">
        <v>64</v>
      </c>
      <c r="B4" s="4"/>
      <c r="C4" s="79"/>
      <c r="D4" s="3" t="s">
        <v>65</v>
      </c>
      <c r="E4" s="5">
        <f ca="1">TODAY()</f>
        <v>41675</v>
      </c>
    </row>
    <row r="5" spans="1:18" ht="25.5" x14ac:dyDescent="0.2">
      <c r="A5" s="14" t="s">
        <v>59</v>
      </c>
      <c r="B5" s="15"/>
      <c r="C5" s="16"/>
      <c r="D5" s="16"/>
      <c r="E5" s="17"/>
    </row>
    <row r="6" spans="1:18" ht="63.75" x14ac:dyDescent="0.2">
      <c r="A6" s="18" t="s">
        <v>60</v>
      </c>
      <c r="B6" s="16"/>
      <c r="C6" s="16"/>
      <c r="D6" s="16"/>
      <c r="E6" s="17"/>
    </row>
    <row r="7" spans="1:18" ht="39" thickBot="1" x14ac:dyDescent="0.25">
      <c r="A7" s="19" t="s">
        <v>61</v>
      </c>
      <c r="B7" s="20"/>
      <c r="C7" s="20"/>
      <c r="D7" s="20"/>
      <c r="E7" s="21"/>
    </row>
    <row r="8" spans="1:18" x14ac:dyDescent="0.2">
      <c r="A8" s="22"/>
      <c r="B8" s="16"/>
      <c r="C8" s="16"/>
      <c r="D8" s="16"/>
      <c r="E8" s="17"/>
    </row>
    <row r="9" spans="1:18" ht="15.75" x14ac:dyDescent="0.2">
      <c r="A9" s="84" t="s">
        <v>2</v>
      </c>
      <c r="B9" s="85"/>
      <c r="C9" s="85"/>
      <c r="D9" s="85"/>
      <c r="E9" s="86"/>
    </row>
    <row r="10" spans="1:18" x14ac:dyDescent="0.2">
      <c r="A10" s="23"/>
      <c r="B10" s="16"/>
      <c r="C10" s="16"/>
      <c r="D10" s="16"/>
      <c r="E10" s="17"/>
    </row>
    <row r="11" spans="1:18" x14ac:dyDescent="0.2">
      <c r="A11" s="24" t="s">
        <v>8</v>
      </c>
      <c r="B11" s="12" t="s">
        <v>3</v>
      </c>
      <c r="C11" s="6">
        <v>0.53</v>
      </c>
      <c r="D11" s="16"/>
      <c r="E11" s="17"/>
    </row>
    <row r="12" spans="1:18" x14ac:dyDescent="0.2">
      <c r="A12" s="23"/>
      <c r="B12" s="12" t="s">
        <v>4</v>
      </c>
      <c r="C12" s="6">
        <v>1.427</v>
      </c>
      <c r="D12" s="16"/>
      <c r="E12" s="17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x14ac:dyDescent="0.2">
      <c r="A13" s="23"/>
      <c r="B13" s="16"/>
      <c r="C13" s="16"/>
      <c r="D13" s="16"/>
      <c r="E13" s="17"/>
    </row>
    <row r="14" spans="1:18" x14ac:dyDescent="0.2">
      <c r="A14" s="24" t="s">
        <v>69</v>
      </c>
      <c r="B14" s="26"/>
      <c r="C14" s="7" t="s">
        <v>66</v>
      </c>
      <c r="D14" s="7" t="s">
        <v>67</v>
      </c>
      <c r="E14" s="8" t="s">
        <v>68</v>
      </c>
    </row>
    <row r="15" spans="1:18" x14ac:dyDescent="0.2">
      <c r="A15" s="23"/>
      <c r="B15" s="12" t="s">
        <v>5</v>
      </c>
      <c r="C15" s="9">
        <v>166</v>
      </c>
      <c r="D15" s="9">
        <v>0</v>
      </c>
      <c r="E15" s="10">
        <f>C15-D15</f>
        <v>166</v>
      </c>
    </row>
    <row r="16" spans="1:18" x14ac:dyDescent="0.2">
      <c r="A16" s="23"/>
      <c r="B16" s="12" t="s">
        <v>6</v>
      </c>
      <c r="C16" s="9">
        <v>165.3</v>
      </c>
      <c r="D16" s="9">
        <v>0</v>
      </c>
      <c r="E16" s="10">
        <f>C16-D16</f>
        <v>165.3</v>
      </c>
    </row>
    <row r="17" spans="1:5" x14ac:dyDescent="0.2">
      <c r="A17" s="23"/>
      <c r="B17" s="12" t="s">
        <v>7</v>
      </c>
      <c r="C17" s="9">
        <v>114.1</v>
      </c>
      <c r="D17" s="9">
        <v>0</v>
      </c>
      <c r="E17" s="10">
        <f>C17-D17</f>
        <v>114.1</v>
      </c>
    </row>
    <row r="18" spans="1:5" x14ac:dyDescent="0.2">
      <c r="A18" s="23"/>
      <c r="B18" s="27"/>
      <c r="C18" s="11"/>
      <c r="D18" s="12" t="s">
        <v>9</v>
      </c>
      <c r="E18" s="10">
        <f>SUM(E15:E17)</f>
        <v>445.4</v>
      </c>
    </row>
    <row r="19" spans="1:5" x14ac:dyDescent="0.2">
      <c r="A19" s="23"/>
      <c r="B19" s="16"/>
      <c r="C19" s="16"/>
      <c r="D19" s="16"/>
      <c r="E19" s="17"/>
    </row>
    <row r="20" spans="1:5" x14ac:dyDescent="0.2">
      <c r="A20" s="24" t="s">
        <v>10</v>
      </c>
      <c r="B20" s="16"/>
      <c r="C20" s="28" t="s">
        <v>11</v>
      </c>
      <c r="D20" s="29">
        <f>C11-((E17*C12)/E18)</f>
        <v>0.16443938033228561</v>
      </c>
      <c r="E20" s="17"/>
    </row>
    <row r="21" spans="1:5" x14ac:dyDescent="0.2">
      <c r="A21" s="23"/>
      <c r="B21" s="16"/>
      <c r="C21" s="16"/>
      <c r="D21" s="16"/>
      <c r="E21" s="17"/>
    </row>
    <row r="22" spans="1:5" x14ac:dyDescent="0.2">
      <c r="A22" s="24" t="s">
        <v>17</v>
      </c>
      <c r="B22" s="26"/>
      <c r="C22" s="7" t="s">
        <v>12</v>
      </c>
      <c r="D22" s="7" t="s">
        <v>13</v>
      </c>
      <c r="E22" s="8" t="s">
        <v>14</v>
      </c>
    </row>
    <row r="23" spans="1:5" x14ac:dyDescent="0.2">
      <c r="A23" s="23"/>
      <c r="B23" s="12" t="s">
        <v>16</v>
      </c>
      <c r="C23" s="31">
        <f>E18</f>
        <v>445.4</v>
      </c>
      <c r="D23" s="32">
        <f>D20</f>
        <v>0.16443938033228561</v>
      </c>
      <c r="E23" s="92">
        <f t="shared" ref="E23:E28" si="0">C23*D23</f>
        <v>73.24130000000001</v>
      </c>
    </row>
    <row r="24" spans="1:5" x14ac:dyDescent="0.2">
      <c r="A24" s="23"/>
      <c r="B24" s="12" t="s">
        <v>19</v>
      </c>
      <c r="C24" s="91">
        <v>180</v>
      </c>
      <c r="D24" s="32">
        <v>0.20200000000000001</v>
      </c>
      <c r="E24" s="92">
        <f t="shared" si="0"/>
        <v>36.36</v>
      </c>
    </row>
    <row r="25" spans="1:5" x14ac:dyDescent="0.2">
      <c r="A25" s="23"/>
      <c r="B25" s="12" t="s">
        <v>19</v>
      </c>
      <c r="C25" s="91">
        <v>0</v>
      </c>
      <c r="D25" s="32">
        <v>0.22600000000000001</v>
      </c>
      <c r="E25" s="92">
        <f t="shared" si="0"/>
        <v>0</v>
      </c>
    </row>
    <row r="26" spans="1:5" x14ac:dyDescent="0.2">
      <c r="A26" s="23"/>
      <c r="B26" s="12" t="s">
        <v>21</v>
      </c>
      <c r="C26" s="91">
        <v>77</v>
      </c>
      <c r="D26" s="32">
        <v>1.0329999999999999</v>
      </c>
      <c r="E26" s="92">
        <f t="shared" si="0"/>
        <v>79.540999999999997</v>
      </c>
    </row>
    <row r="27" spans="1:5" x14ac:dyDescent="0.2">
      <c r="A27" s="23"/>
      <c r="B27" s="89">
        <f>C27*0.72</f>
        <v>23.759999999999998</v>
      </c>
      <c r="C27" s="91">
        <v>33</v>
      </c>
      <c r="D27" s="32">
        <f>IF(C27&gt;21,0.00434887*C27+0.62624511,0.718)</f>
        <v>0.76975782000000004</v>
      </c>
      <c r="E27" s="92">
        <f t="shared" si="0"/>
        <v>25.40200806</v>
      </c>
    </row>
    <row r="28" spans="1:5" x14ac:dyDescent="0.2">
      <c r="A28" s="23"/>
      <c r="B28" s="12" t="s">
        <v>20</v>
      </c>
      <c r="C28" s="91">
        <v>0</v>
      </c>
      <c r="D28" s="32">
        <v>1.02</v>
      </c>
      <c r="E28" s="92">
        <f t="shared" si="0"/>
        <v>0</v>
      </c>
    </row>
    <row r="29" spans="1:5" x14ac:dyDescent="0.2">
      <c r="A29" s="23"/>
      <c r="B29" s="12" t="s">
        <v>15</v>
      </c>
      <c r="C29" s="90">
        <f>SUM(C23:C28)</f>
        <v>735.4</v>
      </c>
      <c r="D29" s="33">
        <f>E29/C29</f>
        <v>0.29173824865379383</v>
      </c>
      <c r="E29" s="92">
        <f>SUM(E23:E28)</f>
        <v>214.54430805999999</v>
      </c>
    </row>
    <row r="30" spans="1:5" ht="13.5" thickBot="1" x14ac:dyDescent="0.25">
      <c r="A30" s="23"/>
      <c r="B30" s="16"/>
      <c r="C30" s="16"/>
      <c r="D30" s="16"/>
      <c r="E30" s="17"/>
    </row>
    <row r="31" spans="1:5" ht="16.5" thickBot="1" x14ac:dyDescent="0.25">
      <c r="A31" s="23"/>
      <c r="B31" s="87" t="s">
        <v>18</v>
      </c>
      <c r="C31" s="88"/>
      <c r="D31" s="34">
        <f>D29/1.105</f>
        <v>0.26401651461881798</v>
      </c>
      <c r="E31" s="17"/>
    </row>
    <row r="32" spans="1:5" ht="9" customHeight="1" x14ac:dyDescent="0.2">
      <c r="A32" s="23"/>
      <c r="B32" s="35"/>
      <c r="C32" s="16"/>
      <c r="D32" s="16"/>
      <c r="E32" s="17"/>
    </row>
    <row r="33" spans="1:5" ht="9" customHeight="1" x14ac:dyDescent="0.2">
      <c r="A33" s="23"/>
      <c r="B33" s="35"/>
      <c r="C33" s="16"/>
      <c r="D33" s="16"/>
      <c r="E33" s="17"/>
    </row>
    <row r="34" spans="1:5" ht="9" customHeight="1" x14ac:dyDescent="0.2">
      <c r="A34" s="23"/>
      <c r="B34" s="35"/>
      <c r="C34" s="16"/>
      <c r="D34" s="16"/>
      <c r="E34" s="17"/>
    </row>
    <row r="35" spans="1:5" ht="9" customHeight="1" x14ac:dyDescent="0.2">
      <c r="A35" s="23"/>
      <c r="B35" s="35"/>
      <c r="C35" s="16"/>
      <c r="D35" s="16"/>
      <c r="E35" s="17"/>
    </row>
    <row r="36" spans="1:5" ht="9" customHeight="1" x14ac:dyDescent="0.2">
      <c r="A36" s="23"/>
      <c r="B36" s="35"/>
      <c r="C36" s="16"/>
      <c r="D36" s="16"/>
      <c r="E36" s="17"/>
    </row>
    <row r="37" spans="1:5" ht="9" customHeight="1" x14ac:dyDescent="0.2">
      <c r="A37" s="23"/>
      <c r="B37" s="35"/>
      <c r="C37" s="16"/>
      <c r="D37" s="16"/>
      <c r="E37" s="17"/>
    </row>
    <row r="38" spans="1:5" ht="9" customHeight="1" x14ac:dyDescent="0.2">
      <c r="A38" s="23"/>
      <c r="B38" s="36">
        <f>438+55+26/2*0.72</f>
        <v>502.36</v>
      </c>
      <c r="C38" s="37">
        <f>C43</f>
        <v>0.15</v>
      </c>
      <c r="D38" s="16"/>
      <c r="E38" s="17"/>
    </row>
    <row r="39" spans="1:5" ht="9" customHeight="1" x14ac:dyDescent="0.2">
      <c r="A39" s="23"/>
      <c r="B39" s="36">
        <f>438+248+26/2*0.72</f>
        <v>695.36</v>
      </c>
      <c r="C39" s="38">
        <v>0.16686762675374842</v>
      </c>
      <c r="D39" s="16"/>
      <c r="E39" s="17"/>
    </row>
    <row r="40" spans="1:5" ht="9" customHeight="1" x14ac:dyDescent="0.2">
      <c r="A40" s="23"/>
      <c r="B40" s="36">
        <f>B41</f>
        <v>736</v>
      </c>
      <c r="C40" s="38">
        <v>0.19018483419021645</v>
      </c>
      <c r="D40" s="16"/>
      <c r="E40" s="17"/>
    </row>
    <row r="41" spans="1:5" ht="9" customHeight="1" x14ac:dyDescent="0.2">
      <c r="A41" s="23"/>
      <c r="B41" s="39">
        <v>736</v>
      </c>
      <c r="C41" s="40">
        <v>0.26500000000000001</v>
      </c>
      <c r="D41" s="16"/>
      <c r="E41" s="17"/>
    </row>
    <row r="42" spans="1:5" ht="9" customHeight="1" x14ac:dyDescent="0.2">
      <c r="A42" s="23"/>
      <c r="B42" s="41">
        <v>430</v>
      </c>
      <c r="C42" s="37">
        <f>C41</f>
        <v>0.26500000000000001</v>
      </c>
      <c r="D42" s="16"/>
      <c r="E42" s="17"/>
    </row>
    <row r="43" spans="1:5" ht="9" customHeight="1" x14ac:dyDescent="0.2">
      <c r="A43" s="23"/>
      <c r="B43" s="36">
        <f>B42</f>
        <v>430</v>
      </c>
      <c r="C43" s="40">
        <v>0.15</v>
      </c>
      <c r="D43" s="16"/>
      <c r="E43" s="17"/>
    </row>
    <row r="44" spans="1:5" ht="9" customHeight="1" x14ac:dyDescent="0.2">
      <c r="A44" s="23"/>
      <c r="B44" s="36">
        <f>B38</f>
        <v>502.36</v>
      </c>
      <c r="C44" s="30">
        <f>C38</f>
        <v>0.15</v>
      </c>
      <c r="D44" s="16"/>
      <c r="E44" s="17"/>
    </row>
    <row r="45" spans="1:5" ht="9" customHeight="1" x14ac:dyDescent="0.2">
      <c r="A45" s="23"/>
      <c r="B45" s="35"/>
      <c r="C45" s="16"/>
      <c r="D45" s="16"/>
      <c r="E45" s="17"/>
    </row>
    <row r="46" spans="1:5" ht="9" customHeight="1" x14ac:dyDescent="0.2">
      <c r="A46" s="23"/>
      <c r="B46" s="35"/>
      <c r="C46" s="16"/>
      <c r="D46" s="16"/>
      <c r="E46" s="17"/>
    </row>
    <row r="47" spans="1:5" ht="9" customHeight="1" x14ac:dyDescent="0.2">
      <c r="A47" s="23"/>
      <c r="B47" s="35"/>
      <c r="C47" s="16"/>
      <c r="D47" s="16"/>
      <c r="E47" s="17"/>
    </row>
    <row r="48" spans="1:5" ht="9" customHeight="1" x14ac:dyDescent="0.2">
      <c r="A48" s="23"/>
      <c r="B48" s="35"/>
      <c r="C48" s="16"/>
      <c r="D48" s="16"/>
      <c r="E48" s="17"/>
    </row>
    <row r="49" spans="1:5" ht="9" customHeight="1" x14ac:dyDescent="0.2">
      <c r="A49" s="23"/>
      <c r="B49" s="35"/>
      <c r="C49" s="16"/>
      <c r="D49" s="16"/>
      <c r="E49" s="17"/>
    </row>
    <row r="50" spans="1:5" ht="9" customHeight="1" x14ac:dyDescent="0.2">
      <c r="A50" s="23"/>
      <c r="B50" s="35"/>
      <c r="C50" s="16"/>
      <c r="D50" s="16"/>
      <c r="E50" s="17"/>
    </row>
    <row r="51" spans="1:5" ht="9" customHeight="1" x14ac:dyDescent="0.2">
      <c r="A51" s="23"/>
      <c r="B51" s="35"/>
      <c r="C51" s="16"/>
      <c r="D51" s="16"/>
      <c r="E51" s="17"/>
    </row>
    <row r="52" spans="1:5" ht="9" customHeight="1" x14ac:dyDescent="0.2">
      <c r="A52" s="23"/>
      <c r="B52" s="35"/>
      <c r="C52" s="16"/>
      <c r="D52" s="16"/>
      <c r="E52" s="17"/>
    </row>
    <row r="53" spans="1:5" ht="9" customHeight="1" x14ac:dyDescent="0.2">
      <c r="A53" s="23"/>
      <c r="B53" s="35"/>
      <c r="C53" s="42"/>
      <c r="D53" s="43"/>
      <c r="E53" s="17"/>
    </row>
    <row r="54" spans="1:5" ht="9" customHeight="1" x14ac:dyDescent="0.2">
      <c r="A54" s="23"/>
      <c r="B54" s="44"/>
      <c r="C54" s="43"/>
      <c r="D54" s="43"/>
      <c r="E54" s="17"/>
    </row>
    <row r="55" spans="1:5" x14ac:dyDescent="0.2">
      <c r="A55" s="23"/>
      <c r="B55" s="45"/>
      <c r="C55" s="16"/>
      <c r="D55" s="16"/>
      <c r="E55" s="46"/>
    </row>
    <row r="56" spans="1:5" x14ac:dyDescent="0.2">
      <c r="A56" s="23"/>
      <c r="B56" s="16"/>
      <c r="C56" s="16"/>
      <c r="D56" s="16"/>
      <c r="E56" s="17"/>
    </row>
    <row r="57" spans="1:5" ht="15.75" x14ac:dyDescent="0.2">
      <c r="A57" s="84" t="s">
        <v>70</v>
      </c>
      <c r="B57" s="85"/>
      <c r="C57" s="85"/>
      <c r="D57" s="85"/>
      <c r="E57" s="86"/>
    </row>
    <row r="58" spans="1:5" ht="13.5" thickBot="1" x14ac:dyDescent="0.25">
      <c r="A58" s="47"/>
      <c r="B58" s="20"/>
      <c r="C58" s="20"/>
      <c r="D58" s="20"/>
      <c r="E58" s="21"/>
    </row>
    <row r="59" spans="1:5" x14ac:dyDescent="0.2">
      <c r="A59" s="16"/>
      <c r="B59" s="16"/>
      <c r="C59" s="16"/>
      <c r="D59" s="16"/>
      <c r="E59" s="16"/>
    </row>
    <row r="61" spans="1:5" ht="13.5" thickBot="1" x14ac:dyDescent="0.25"/>
    <row r="62" spans="1:5" ht="30" customHeight="1" thickBot="1" x14ac:dyDescent="0.25">
      <c r="A62" s="75" t="s">
        <v>71</v>
      </c>
      <c r="B62" s="76"/>
      <c r="C62" s="76"/>
      <c r="D62" s="76"/>
      <c r="E62" s="77"/>
    </row>
    <row r="63" spans="1:5" ht="30" customHeight="1" thickBot="1" x14ac:dyDescent="0.25">
      <c r="A63" s="69" t="s">
        <v>22</v>
      </c>
      <c r="B63" s="70" t="s">
        <v>23</v>
      </c>
      <c r="C63" s="70" t="s">
        <v>24</v>
      </c>
      <c r="D63" s="70" t="s">
        <v>25</v>
      </c>
      <c r="E63" s="71" t="s">
        <v>26</v>
      </c>
    </row>
    <row r="64" spans="1:5" ht="30" customHeight="1" x14ac:dyDescent="0.2">
      <c r="A64" s="55" t="s">
        <v>41</v>
      </c>
      <c r="B64" s="48" t="s">
        <v>45</v>
      </c>
      <c r="C64" s="48" t="s">
        <v>46</v>
      </c>
      <c r="D64" s="72" t="s">
        <v>72</v>
      </c>
      <c r="E64" s="49">
        <v>3</v>
      </c>
    </row>
    <row r="65" spans="1:5" ht="30" customHeight="1" x14ac:dyDescent="0.2">
      <c r="A65" s="56" t="s">
        <v>27</v>
      </c>
      <c r="B65" s="50" t="s">
        <v>47</v>
      </c>
      <c r="C65" s="50" t="s">
        <v>73</v>
      </c>
      <c r="D65" s="50" t="s">
        <v>74</v>
      </c>
      <c r="E65" s="51">
        <v>1</v>
      </c>
    </row>
    <row r="66" spans="1:5" ht="30" customHeight="1" x14ac:dyDescent="0.2">
      <c r="A66" s="57" t="s">
        <v>28</v>
      </c>
      <c r="B66" s="58" t="s">
        <v>75</v>
      </c>
      <c r="C66" s="58" t="s">
        <v>76</v>
      </c>
      <c r="D66" s="73">
        <v>212282</v>
      </c>
      <c r="E66" s="52">
        <v>1</v>
      </c>
    </row>
    <row r="67" spans="1:5" ht="30" customHeight="1" x14ac:dyDescent="0.2">
      <c r="A67" s="57" t="s">
        <v>29</v>
      </c>
      <c r="B67" s="58" t="s">
        <v>48</v>
      </c>
      <c r="C67" s="58" t="s">
        <v>77</v>
      </c>
      <c r="D67" s="73">
        <v>62397</v>
      </c>
      <c r="E67" s="52">
        <v>1</v>
      </c>
    </row>
    <row r="68" spans="1:5" ht="30" customHeight="1" x14ac:dyDescent="0.2">
      <c r="A68" s="57" t="s">
        <v>30</v>
      </c>
      <c r="B68" s="58" t="s">
        <v>49</v>
      </c>
      <c r="C68" s="58" t="s">
        <v>78</v>
      </c>
      <c r="D68" s="58" t="s">
        <v>79</v>
      </c>
      <c r="E68" s="52">
        <v>1</v>
      </c>
    </row>
    <row r="69" spans="1:5" ht="30" customHeight="1" x14ac:dyDescent="0.2">
      <c r="A69" s="57" t="s">
        <v>43</v>
      </c>
      <c r="B69" s="58" t="s">
        <v>80</v>
      </c>
      <c r="C69" s="58" t="s">
        <v>81</v>
      </c>
      <c r="D69" s="58" t="s">
        <v>82</v>
      </c>
      <c r="E69" s="52">
        <v>1</v>
      </c>
    </row>
    <row r="70" spans="1:5" ht="30" customHeight="1" x14ac:dyDescent="0.2">
      <c r="A70" s="57" t="s">
        <v>31</v>
      </c>
      <c r="B70" s="58" t="s">
        <v>50</v>
      </c>
      <c r="C70" s="58" t="s">
        <v>51</v>
      </c>
      <c r="D70" s="58" t="s">
        <v>83</v>
      </c>
      <c r="E70" s="52">
        <v>1</v>
      </c>
    </row>
    <row r="71" spans="1:5" ht="30" customHeight="1" x14ac:dyDescent="0.2">
      <c r="A71" s="57" t="s">
        <v>44</v>
      </c>
      <c r="B71" s="58" t="s">
        <v>50</v>
      </c>
      <c r="C71" s="58" t="s">
        <v>52</v>
      </c>
      <c r="D71" s="58" t="s">
        <v>84</v>
      </c>
      <c r="E71" s="52">
        <v>1</v>
      </c>
    </row>
    <row r="72" spans="1:5" ht="30" customHeight="1" x14ac:dyDescent="0.2">
      <c r="A72" s="57" t="s">
        <v>32</v>
      </c>
      <c r="B72" s="58" t="s">
        <v>85</v>
      </c>
      <c r="C72" s="58" t="s">
        <v>86</v>
      </c>
      <c r="D72" s="73">
        <v>66854</v>
      </c>
      <c r="E72" s="52">
        <v>1</v>
      </c>
    </row>
    <row r="73" spans="1:5" ht="30" customHeight="1" x14ac:dyDescent="0.2">
      <c r="A73" s="57" t="s">
        <v>53</v>
      </c>
      <c r="B73" s="58" t="s">
        <v>54</v>
      </c>
      <c r="C73" s="58" t="s">
        <v>55</v>
      </c>
      <c r="D73" s="58"/>
      <c r="E73" s="52"/>
    </row>
    <row r="74" spans="1:5" ht="30" customHeight="1" x14ac:dyDescent="0.2">
      <c r="A74" s="57" t="s">
        <v>56</v>
      </c>
      <c r="B74" s="59" t="s">
        <v>54</v>
      </c>
      <c r="C74" s="58" t="s">
        <v>87</v>
      </c>
      <c r="D74" s="58">
        <v>23433907</v>
      </c>
      <c r="E74" s="52">
        <v>1</v>
      </c>
    </row>
    <row r="75" spans="1:5" ht="30" customHeight="1" x14ac:dyDescent="0.2">
      <c r="A75" s="57" t="s">
        <v>33</v>
      </c>
      <c r="B75" s="58" t="s">
        <v>57</v>
      </c>
      <c r="C75" s="58" t="s">
        <v>88</v>
      </c>
      <c r="D75" s="74">
        <v>2253</v>
      </c>
      <c r="E75" s="52">
        <v>1</v>
      </c>
    </row>
    <row r="76" spans="1:5" ht="30" customHeight="1" x14ac:dyDescent="0.2">
      <c r="A76" s="57" t="s">
        <v>34</v>
      </c>
      <c r="B76" s="58" t="s">
        <v>57</v>
      </c>
      <c r="C76" s="58" t="s">
        <v>89</v>
      </c>
      <c r="D76" s="58">
        <v>1422</v>
      </c>
      <c r="E76" s="52">
        <v>1</v>
      </c>
    </row>
    <row r="77" spans="1:5" ht="30" customHeight="1" x14ac:dyDescent="0.2">
      <c r="A77" s="57" t="s">
        <v>35</v>
      </c>
      <c r="B77" s="58" t="s">
        <v>54</v>
      </c>
      <c r="C77" s="58" t="s">
        <v>90</v>
      </c>
      <c r="D77" s="58">
        <v>96293883</v>
      </c>
      <c r="E77" s="52">
        <v>1</v>
      </c>
    </row>
    <row r="78" spans="1:5" ht="30" customHeight="1" x14ac:dyDescent="0.2">
      <c r="A78" s="57" t="s">
        <v>36</v>
      </c>
      <c r="B78" s="58" t="s">
        <v>54</v>
      </c>
      <c r="C78" s="58" t="s">
        <v>91</v>
      </c>
      <c r="D78" s="58" t="s">
        <v>92</v>
      </c>
      <c r="E78" s="52">
        <v>1</v>
      </c>
    </row>
    <row r="79" spans="1:5" ht="30" customHeight="1" x14ac:dyDescent="0.2">
      <c r="A79" s="57" t="s">
        <v>37</v>
      </c>
      <c r="B79" s="58"/>
      <c r="C79" s="58"/>
      <c r="D79" s="58"/>
      <c r="E79" s="52"/>
    </row>
    <row r="80" spans="1:5" ht="30" customHeight="1" x14ac:dyDescent="0.2">
      <c r="A80" s="57" t="s">
        <v>42</v>
      </c>
      <c r="B80" s="58" t="s">
        <v>93</v>
      </c>
      <c r="C80" s="58"/>
      <c r="D80" s="58" t="s">
        <v>94</v>
      </c>
      <c r="E80" s="52">
        <v>2</v>
      </c>
    </row>
    <row r="81" spans="1:5" ht="30" customHeight="1" x14ac:dyDescent="0.2">
      <c r="A81" s="57" t="s">
        <v>38</v>
      </c>
      <c r="B81" s="58" t="s">
        <v>95</v>
      </c>
      <c r="C81" s="58" t="s">
        <v>96</v>
      </c>
      <c r="D81" s="58" t="s">
        <v>94</v>
      </c>
      <c r="E81" s="52">
        <v>1</v>
      </c>
    </row>
    <row r="82" spans="1:5" ht="30" customHeight="1" x14ac:dyDescent="0.2">
      <c r="A82" s="60" t="s">
        <v>39</v>
      </c>
      <c r="B82" s="61" t="s">
        <v>58</v>
      </c>
      <c r="C82" s="62" t="s">
        <v>97</v>
      </c>
      <c r="D82" s="61">
        <v>16</v>
      </c>
      <c r="E82" s="53">
        <v>1</v>
      </c>
    </row>
    <row r="83" spans="1:5" ht="30" customHeight="1" thickBot="1" x14ac:dyDescent="0.25">
      <c r="A83" s="63" t="s">
        <v>40</v>
      </c>
      <c r="B83" s="64"/>
      <c r="C83" s="64"/>
      <c r="D83" s="64"/>
      <c r="E83" s="54"/>
    </row>
    <row r="84" spans="1:5" ht="30" customHeight="1" x14ac:dyDescent="0.2">
      <c r="A84" s="65" t="s">
        <v>65</v>
      </c>
      <c r="B84" s="66">
        <v>41675</v>
      </c>
      <c r="C84" s="67"/>
      <c r="D84" s="67"/>
      <c r="E84" s="67"/>
    </row>
    <row r="85" spans="1:5" ht="30" customHeight="1" x14ac:dyDescent="0.2">
      <c r="A85" s="68" t="s">
        <v>64</v>
      </c>
      <c r="B85" s="66"/>
      <c r="C85" s="67"/>
      <c r="D85" s="67"/>
      <c r="E85" s="67"/>
    </row>
  </sheetData>
  <mergeCells count="7">
    <mergeCell ref="A62:E62"/>
    <mergeCell ref="C3:C4"/>
    <mergeCell ref="A1:E1"/>
    <mergeCell ref="A2:E2"/>
    <mergeCell ref="A9:E9"/>
    <mergeCell ref="A57:E57"/>
    <mergeCell ref="B31:C31"/>
  </mergeCells>
  <phoneticPr fontId="0" type="noConversion"/>
  <printOptions horizontalCentered="1"/>
  <pageMargins left="0.11811023622047245" right="0.11811023622047245" top="0.19685039370078741" bottom="0.19685039370078741" header="0" footer="0"/>
  <pageSetup paperSize="9" fitToHeight="0" orientation="portrait" copies="5" r:id="rId1"/>
  <headerFooter alignWithMargins="0">
    <oddFooter>&amp;CPAGE &amp;P/&amp;N</oddFooter>
  </headerFooter>
  <rowBreaks count="1" manualBreakCount="1">
    <brk id="58" max="16383" man="1"/>
  </rowBreaks>
  <ignoredErrors>
    <ignoredError sqref="D29" formula="1"/>
    <ignoredError sqref="E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Feuil1</vt:lpstr>
      <vt:lpstr>Feuil2</vt:lpstr>
      <vt:lpstr>Feuil3</vt:lpstr>
      <vt:lpstr>cent_max_AV</vt:lpstr>
      <vt:lpstr>cma</vt:lpstr>
      <vt:lpstr>Mmax_pilote</vt:lpstr>
      <vt:lpstr>Mvmax</vt:lpstr>
      <vt:lpstr>Feuil1!Zone_d_impression</vt:lpstr>
    </vt:vector>
  </TitlesOfParts>
  <Company>issoire aviation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Bosquet jean-Claude</dc:creator>
  <cp:lastModifiedBy>Romain KLUR</cp:lastModifiedBy>
  <cp:lastPrinted>2014-02-05T12:25:28Z</cp:lastPrinted>
  <dcterms:created xsi:type="dcterms:W3CDTF">2000-09-13T06:37:06Z</dcterms:created>
  <dcterms:modified xsi:type="dcterms:W3CDTF">2014-02-05T12:30:22Z</dcterms:modified>
</cp:coreProperties>
</file>